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LCM GOAL CARD" sheetId="1" r:id="rId1"/>
  </sheets>
  <externalReferences>
    <externalReference r:id="rId2"/>
  </externalReferences>
  <definedNames>
    <definedName name="_xlnm._FilterDatabase" localSheetId="0" hidden="1">'LCM GOAL CARD'!$J$1:$J$26</definedName>
    <definedName name="_xlnm.Criteria" localSheetId="0">'LCM GOAL CARD'!$C$2:$C$25</definedName>
  </definedNames>
  <calcPr calcId="125725"/>
</workbook>
</file>

<file path=xl/calcChain.xml><?xml version="1.0" encoding="utf-8"?>
<calcChain xmlns="http://schemas.openxmlformats.org/spreadsheetml/2006/main">
  <c r="J3" i="1"/>
  <c r="J5"/>
  <c r="J7"/>
  <c r="J9"/>
  <c r="C10"/>
  <c r="J11" s="1"/>
  <c r="J10" s="1"/>
  <c r="J13"/>
  <c r="D13" s="1"/>
  <c r="J15"/>
  <c r="J17"/>
  <c r="J19"/>
  <c r="J21"/>
  <c r="J23"/>
  <c r="J25"/>
  <c r="J12" l="1"/>
  <c r="J22"/>
  <c r="G23"/>
  <c r="H23" s="1"/>
  <c r="F23" s="1"/>
  <c r="J18"/>
  <c r="G19"/>
  <c r="H19" s="1"/>
  <c r="F19"/>
  <c r="J14"/>
  <c r="G15"/>
  <c r="H15" s="1"/>
  <c r="F15"/>
  <c r="J8"/>
  <c r="G9"/>
  <c r="F9"/>
  <c r="J4"/>
  <c r="G5"/>
  <c r="H5" s="1"/>
  <c r="F5"/>
  <c r="J24"/>
  <c r="D25"/>
  <c r="J20"/>
  <c r="D21"/>
  <c r="J16"/>
  <c r="D17"/>
  <c r="F13"/>
  <c r="E13"/>
  <c r="G13"/>
  <c r="J6"/>
  <c r="D7"/>
  <c r="J2"/>
  <c r="D3"/>
  <c r="D11"/>
  <c r="E3" l="1"/>
  <c r="F3" s="1"/>
  <c r="G3"/>
  <c r="E17"/>
  <c r="G17"/>
  <c r="H17" s="1"/>
  <c r="F17"/>
  <c r="E21"/>
  <c r="G21"/>
  <c r="H21" s="1"/>
  <c r="F21"/>
  <c r="E25"/>
  <c r="G25"/>
  <c r="H25" s="1"/>
  <c r="F25"/>
  <c r="D5"/>
  <c r="E5" s="1"/>
  <c r="D9"/>
  <c r="E9" s="1"/>
  <c r="D15"/>
  <c r="E15" s="1"/>
  <c r="D23"/>
  <c r="E23" s="1"/>
  <c r="E11"/>
  <c r="G11"/>
  <c r="F11"/>
  <c r="E7"/>
  <c r="G7"/>
  <c r="H7" s="1"/>
  <c r="F7"/>
  <c r="D19"/>
  <c r="E19" s="1"/>
  <c r="H9" l="1"/>
</calcChain>
</file>

<file path=xl/sharedStrings.xml><?xml version="1.0" encoding="utf-8"?>
<sst xmlns="http://schemas.openxmlformats.org/spreadsheetml/2006/main" count="72" uniqueCount="26">
  <si>
    <t>Start 100m</t>
  </si>
  <si>
    <t>Start 50m</t>
  </si>
  <si>
    <t>Pace 100m</t>
  </si>
  <si>
    <t>Pace 75m</t>
  </si>
  <si>
    <t>Pace 50m</t>
  </si>
  <si>
    <t>200 BREAST</t>
  </si>
  <si>
    <t>Pace 25m</t>
  </si>
  <si>
    <t>Start 35m</t>
  </si>
  <si>
    <t>Start 15m</t>
  </si>
  <si>
    <t>100 BREAST</t>
  </si>
  <si>
    <t>200 BACK</t>
  </si>
  <si>
    <t>100 BACK</t>
  </si>
  <si>
    <t>200 FLY</t>
  </si>
  <si>
    <t>100 FLY</t>
  </si>
  <si>
    <t>Pace 150m</t>
  </si>
  <si>
    <t>1500 FREE</t>
  </si>
  <si>
    <t>800 FREE</t>
  </si>
  <si>
    <t>400 FREE</t>
  </si>
  <si>
    <t>200 FREE</t>
  </si>
  <si>
    <t>100 FREE</t>
  </si>
  <si>
    <t>Finish 15m</t>
  </si>
  <si>
    <t>50 FREE</t>
  </si>
  <si>
    <t>Goal</t>
  </si>
  <si>
    <t>Event</t>
  </si>
  <si>
    <t>YOUR NAME HERE</t>
  </si>
  <si>
    <t>Push 35m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</si>
</sst>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&quot;:&quot;##&quot;.&quot;00"/>
    <numFmt numFmtId="166" formatCode="#&quot;:&quot;##&quot;.&quot;0"/>
    <numFmt numFmtId="167" formatCode="#,##0.0"/>
  </numFmts>
  <fonts count="4">
    <font>
      <sz val="11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Trellis"/>
    </fill>
  </fills>
  <borders count="1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2" borderId="0" xfId="0" applyNumberFormat="1" applyFill="1"/>
    <xf numFmtId="164" fontId="0" fillId="0" borderId="0" xfId="0" applyNumberFormat="1"/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textRotation="90"/>
    </xf>
    <xf numFmtId="164" fontId="0" fillId="0" borderId="1" xfId="0" applyNumberFormat="1" applyBorder="1"/>
    <xf numFmtId="165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textRotation="90"/>
    </xf>
    <xf numFmtId="164" fontId="0" fillId="0" borderId="2" xfId="0" applyNumberFormat="1" applyBorder="1"/>
    <xf numFmtId="164" fontId="0" fillId="0" borderId="3" xfId="0" applyNumberFormat="1" applyBorder="1"/>
    <xf numFmtId="166" fontId="0" fillId="0" borderId="9" xfId="0" applyNumberFormat="1" applyBorder="1"/>
    <xf numFmtId="167" fontId="0" fillId="0" borderId="3" xfId="0" applyNumberFormat="1" applyBorder="1"/>
    <xf numFmtId="166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5" fontId="3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65" fontId="1" fillId="3" borderId="7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shrinkToFit="1"/>
    </xf>
    <xf numFmtId="0" fontId="2" fillId="0" borderId="5" xfId="0" applyFont="1" applyBorder="1" applyAlignment="1">
      <alignment horizontal="center" vertical="center" textRotation="90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CAC/Sr%20I/LCMBESTTIMECARDS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immer Goals"/>
      <sheetName val="Swimmer 2"/>
      <sheetName val="Swimmer 3"/>
      <sheetName val="Swimmer 4"/>
      <sheetName val="Swimmer 5"/>
      <sheetName val="Swimmer 6"/>
      <sheetName val="Swimmer 7"/>
      <sheetName val="Swimmer 8"/>
      <sheetName val="Swimmer 9"/>
      <sheetName val="Swimmer 10"/>
      <sheetName val="Swimmer 11"/>
      <sheetName val="Swimmer 12"/>
      <sheetName val="Swimmer 13"/>
      <sheetName val="Swimmer 14"/>
      <sheetName val="Swimmer 15"/>
      <sheetName val="Swimmer 16"/>
      <sheetName val="Swimmer 17"/>
      <sheetName val="Swimmer 18"/>
      <sheetName val="Swimmer 19"/>
      <sheetName val="Swimmer 20"/>
      <sheetName val="Swimmer 21"/>
      <sheetName val="Swimmer 22"/>
      <sheetName val="Swimmer 23"/>
      <sheetName val="Swimmer 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26"/>
  <sheetViews>
    <sheetView tabSelected="1" workbookViewId="0">
      <selection activeCell="J1" sqref="J1:J1048576"/>
    </sheetView>
  </sheetViews>
  <sheetFormatPr defaultRowHeight="15.75"/>
  <cols>
    <col min="1" max="1" width="9.140625" style="5"/>
    <col min="2" max="2" width="11.7109375" style="4" customWidth="1"/>
    <col min="3" max="3" width="9.42578125" style="3" customWidth="1"/>
    <col min="4" max="7" width="9.140625" style="2"/>
    <col min="8" max="8" width="10" style="2" customWidth="1"/>
    <col min="10" max="10" width="9.140625" style="1" hidden="1" customWidth="1"/>
  </cols>
  <sheetData>
    <row r="1" spans="1:10" ht="12.95" customHeight="1" thickTop="1" thickBot="1">
      <c r="A1" s="25" t="s">
        <v>24</v>
      </c>
      <c r="B1" s="20" t="s">
        <v>23</v>
      </c>
      <c r="C1" s="19" t="s">
        <v>22</v>
      </c>
      <c r="D1" s="18">
        <v>1</v>
      </c>
      <c r="E1" s="18">
        <v>2</v>
      </c>
      <c r="F1" s="18">
        <v>3</v>
      </c>
      <c r="G1" s="18">
        <v>4</v>
      </c>
      <c r="H1" s="17">
        <v>5</v>
      </c>
    </row>
    <row r="2" spans="1:10" ht="12.95" customHeight="1" thickTop="1">
      <c r="A2" s="26"/>
      <c r="B2" s="23" t="s">
        <v>21</v>
      </c>
      <c r="C2" s="21"/>
      <c r="D2" s="16" t="s">
        <v>8</v>
      </c>
      <c r="E2" s="16" t="s">
        <v>7</v>
      </c>
      <c r="F2" s="16" t="s">
        <v>20</v>
      </c>
      <c r="G2" s="16" t="s">
        <v>25</v>
      </c>
      <c r="H2" s="15"/>
      <c r="J2" s="1">
        <f>J3</f>
        <v>0</v>
      </c>
    </row>
    <row r="3" spans="1:10" ht="12.95" customHeight="1" thickBot="1">
      <c r="A3" s="26"/>
      <c r="B3" s="24"/>
      <c r="C3" s="22"/>
      <c r="D3" s="11">
        <f>0.25*J3+0.2</f>
        <v>0.2</v>
      </c>
      <c r="E3" s="11">
        <f>(J3-D3)*(4/7)+D3</f>
        <v>8.5714285714285729E-2</v>
      </c>
      <c r="F3" s="11">
        <f>0.75*(E3-D3)</f>
        <v>-8.5714285714285715E-2</v>
      </c>
      <c r="G3" s="11">
        <f>J3-D3</f>
        <v>-0.2</v>
      </c>
      <c r="H3" s="10"/>
      <c r="J3" s="1">
        <f>INT(C2/10000)*60+(C2-INT(C2/10000)*10000)/100</f>
        <v>0</v>
      </c>
    </row>
    <row r="4" spans="1:10" ht="12.95" customHeight="1" thickTop="1">
      <c r="A4" s="26"/>
      <c r="B4" s="23" t="s">
        <v>19</v>
      </c>
      <c r="C4" s="21"/>
      <c r="D4" s="16" t="s">
        <v>8</v>
      </c>
      <c r="E4" s="16" t="s">
        <v>7</v>
      </c>
      <c r="F4" s="16" t="s">
        <v>1</v>
      </c>
      <c r="G4" s="16" t="s">
        <v>6</v>
      </c>
      <c r="H4" s="15" t="s">
        <v>4</v>
      </c>
      <c r="J4" s="1">
        <f>J5</f>
        <v>0</v>
      </c>
    </row>
    <row r="5" spans="1:10" ht="12.95" customHeight="1" thickBot="1">
      <c r="A5" s="26"/>
      <c r="B5" s="24"/>
      <c r="C5" s="22"/>
      <c r="D5" s="11">
        <f>0.25*F5+0.3</f>
        <v>1.2500000000000011E-2</v>
      </c>
      <c r="E5" s="11">
        <f>(4/7)*(F5-D5)+D5</f>
        <v>-0.65178571428571419</v>
      </c>
      <c r="F5" s="11">
        <f>(J5+1.7)/2-2</f>
        <v>-1.1499999999999999</v>
      </c>
      <c r="G5" s="11">
        <f>(J5+2)/4</f>
        <v>0.5</v>
      </c>
      <c r="H5" s="10">
        <f>2*G5</f>
        <v>1</v>
      </c>
      <c r="J5" s="1">
        <f>INT(C4/10000)*60+(C4-INT(C4/10000)*10000)/100</f>
        <v>0</v>
      </c>
    </row>
    <row r="6" spans="1:10" ht="12.95" customHeight="1" thickTop="1">
      <c r="A6" s="26"/>
      <c r="B6" s="23" t="s">
        <v>18</v>
      </c>
      <c r="C6" s="21"/>
      <c r="D6" s="16" t="s">
        <v>4</v>
      </c>
      <c r="E6" s="16" t="s">
        <v>3</v>
      </c>
      <c r="F6" s="16" t="s">
        <v>2</v>
      </c>
      <c r="G6" s="16" t="s">
        <v>1</v>
      </c>
      <c r="H6" s="15" t="s">
        <v>0</v>
      </c>
      <c r="J6" s="1">
        <f>J7</f>
        <v>0</v>
      </c>
    </row>
    <row r="7" spans="1:10" ht="12.95" customHeight="1" thickBot="1">
      <c r="A7" s="26"/>
      <c r="B7" s="24"/>
      <c r="C7" s="22"/>
      <c r="D7" s="11">
        <f>(J7+2)/4</f>
        <v>0.5</v>
      </c>
      <c r="E7" s="11">
        <f>1.5*D7</f>
        <v>0.75</v>
      </c>
      <c r="F7" s="14">
        <f>(INT((2*D7)/60)*100+((2*D7)-(INT((2*D7)/60)*60)))*10</f>
        <v>10</v>
      </c>
      <c r="G7" s="11">
        <f>D7-2</f>
        <v>-1.5</v>
      </c>
      <c r="H7" s="12">
        <f>(INT((G7+D7)/60)*100+((G7+D7)-(INT((G7+D7)/60)*60)))*10</f>
        <v>-410</v>
      </c>
      <c r="J7" s="1">
        <f>INT(C6/10000)*60+(C6-INT(C6/10000)*10000)/100</f>
        <v>0</v>
      </c>
    </row>
    <row r="8" spans="1:10" ht="12.95" customHeight="1" thickTop="1">
      <c r="A8" s="26"/>
      <c r="B8" s="23" t="s">
        <v>17</v>
      </c>
      <c r="C8" s="21"/>
      <c r="D8" s="16" t="s">
        <v>4</v>
      </c>
      <c r="E8" s="16" t="s">
        <v>3</v>
      </c>
      <c r="F8" s="16" t="s">
        <v>2</v>
      </c>
      <c r="G8" s="16" t="s">
        <v>1</v>
      </c>
      <c r="H8" s="15" t="s">
        <v>0</v>
      </c>
      <c r="J8" s="1">
        <f>J9</f>
        <v>0</v>
      </c>
    </row>
    <row r="9" spans="1:10" ht="12.95" customHeight="1" thickBot="1">
      <c r="A9" s="26"/>
      <c r="B9" s="24"/>
      <c r="C9" s="22"/>
      <c r="D9" s="11">
        <f>G9+2</f>
        <v>0.25</v>
      </c>
      <c r="E9" s="11">
        <f>D9*1.5</f>
        <v>0.375</v>
      </c>
      <c r="F9" s="14">
        <f>(INT((J9+2)/4/60)*100+((J9+2)/4-(INT((J9+2)/4/60)*60)))*10</f>
        <v>5</v>
      </c>
      <c r="G9" s="11">
        <f>(J9+2)/8-2</f>
        <v>-1.75</v>
      </c>
      <c r="H9" s="12">
        <f>(INT((G9+D9)/60)*100+((G9+D9)-(INT((G9+D9)/60)*60)))*10</f>
        <v>-415</v>
      </c>
      <c r="J9" s="1">
        <f>INT(C8/10000)*60+(C8-INT(C8/10000)*10000)/100</f>
        <v>0</v>
      </c>
    </row>
    <row r="10" spans="1:10" ht="12.95" hidden="1" customHeight="1" thickTop="1">
      <c r="A10" s="26"/>
      <c r="B10" s="23" t="s">
        <v>16</v>
      </c>
      <c r="C10" s="21">
        <f>'[1]Swimmer Goals'!$G3</f>
        <v>0</v>
      </c>
      <c r="D10" s="16" t="s">
        <v>4</v>
      </c>
      <c r="E10" s="16" t="s">
        <v>2</v>
      </c>
      <c r="F10" s="16" t="s">
        <v>14</v>
      </c>
      <c r="G10" s="16" t="s">
        <v>1</v>
      </c>
      <c r="H10" s="15"/>
      <c r="J10" s="1">
        <f>J11</f>
        <v>0</v>
      </c>
    </row>
    <row r="11" spans="1:10" ht="12.95" hidden="1" customHeight="1" thickBot="1">
      <c r="A11" s="26"/>
      <c r="B11" s="24"/>
      <c r="C11" s="22"/>
      <c r="D11" s="11">
        <f>(J11+2)/16</f>
        <v>0.125</v>
      </c>
      <c r="E11" s="14">
        <f>(INT((D11*2)/60)*100+((D11*2)-(INT((D11*2)/60)*60)))*10</f>
        <v>2.5</v>
      </c>
      <c r="F11" s="14">
        <f>(INT((D11*3)/60)*100+((D11*3)-(INT((D11*3)/60)*60)))*10</f>
        <v>3.75</v>
      </c>
      <c r="G11" s="11">
        <f>D11-2</f>
        <v>-1.875</v>
      </c>
      <c r="H11" s="10"/>
      <c r="J11" s="1">
        <f>INT(C10/10000)*60+(C10-INT(C10/10000)*10000)/100</f>
        <v>0</v>
      </c>
    </row>
    <row r="12" spans="1:10" ht="12.95" customHeight="1" thickTop="1">
      <c r="A12" s="26"/>
      <c r="B12" s="23" t="s">
        <v>15</v>
      </c>
      <c r="C12" s="21"/>
      <c r="D12" s="16" t="s">
        <v>4</v>
      </c>
      <c r="E12" s="16" t="s">
        <v>2</v>
      </c>
      <c r="F12" s="16" t="s">
        <v>14</v>
      </c>
      <c r="G12" s="16" t="s">
        <v>1</v>
      </c>
      <c r="H12" s="15"/>
      <c r="J12" s="1">
        <f>J13</f>
        <v>0</v>
      </c>
    </row>
    <row r="13" spans="1:10" ht="12.95" customHeight="1" thickBot="1">
      <c r="A13" s="26"/>
      <c r="B13" s="24"/>
      <c r="C13" s="22"/>
      <c r="D13" s="11">
        <f>(J13+2)/30</f>
        <v>6.6666666666666666E-2</v>
      </c>
      <c r="E13" s="14">
        <f>(INT((D13*2)/60)*100+((D13*2)-(INT((D13*2)/60)*60)))*10</f>
        <v>1.3333333333333333</v>
      </c>
      <c r="F13" s="14">
        <f>(INT((D13*3)/60)*100+((D13*3)-(INT((D13*3)/60)*60)))*10</f>
        <v>2</v>
      </c>
      <c r="G13" s="11">
        <f>D13-2</f>
        <v>-1.9333333333333333</v>
      </c>
      <c r="H13" s="10"/>
      <c r="J13" s="1">
        <f>INT(C12/10000)*60+(C12-INT(C12/10000)*10000)/100</f>
        <v>0</v>
      </c>
    </row>
    <row r="14" spans="1:10" ht="12.95" customHeight="1" thickTop="1">
      <c r="A14" s="26"/>
      <c r="B14" s="23" t="s">
        <v>13</v>
      </c>
      <c r="C14" s="21"/>
      <c r="D14" s="16" t="s">
        <v>8</v>
      </c>
      <c r="E14" s="16" t="s">
        <v>7</v>
      </c>
      <c r="F14" s="16" t="s">
        <v>1</v>
      </c>
      <c r="G14" s="16" t="s">
        <v>6</v>
      </c>
      <c r="H14" s="15" t="s">
        <v>4</v>
      </c>
      <c r="J14" s="1">
        <f>J15</f>
        <v>0</v>
      </c>
    </row>
    <row r="15" spans="1:10" ht="12.95" customHeight="1" thickBot="1">
      <c r="A15" s="26"/>
      <c r="B15" s="24"/>
      <c r="C15" s="22"/>
      <c r="D15" s="11">
        <f>0.25*F15+0.4</f>
        <v>8.7500000000000022E-2</v>
      </c>
      <c r="E15" s="11">
        <f>(4/7)*(F15-D15)+D15</f>
        <v>-0.67678571428571421</v>
      </c>
      <c r="F15" s="11">
        <f>(J15-2.5)/2</f>
        <v>-1.25</v>
      </c>
      <c r="G15" s="11">
        <f>(J15+2.5)/4</f>
        <v>0.625</v>
      </c>
      <c r="H15" s="10">
        <f>G15*2</f>
        <v>1.25</v>
      </c>
      <c r="J15" s="1">
        <f>INT(C14/10000)*60+(C14-INT(C14/10000)*10000)/100</f>
        <v>0</v>
      </c>
    </row>
    <row r="16" spans="1:10" ht="12.95" customHeight="1" thickTop="1">
      <c r="A16" s="26"/>
      <c r="B16" s="23" t="s">
        <v>12</v>
      </c>
      <c r="C16" s="21"/>
      <c r="D16" s="16" t="s">
        <v>4</v>
      </c>
      <c r="E16" s="16" t="s">
        <v>3</v>
      </c>
      <c r="F16" s="16" t="s">
        <v>2</v>
      </c>
      <c r="G16" s="16" t="s">
        <v>1</v>
      </c>
      <c r="H16" s="15" t="s">
        <v>0</v>
      </c>
      <c r="J16" s="1">
        <f>J17</f>
        <v>0</v>
      </c>
    </row>
    <row r="17" spans="1:10" ht="12.95" customHeight="1" thickBot="1">
      <c r="A17" s="26"/>
      <c r="B17" s="24"/>
      <c r="C17" s="22"/>
      <c r="D17" s="13">
        <f>(J17+3)/4</f>
        <v>0.75</v>
      </c>
      <c r="E17" s="13">
        <f>1.5*D17</f>
        <v>1.125</v>
      </c>
      <c r="F17" s="14">
        <f>(INT((D17*2)/60)*100+((D17*2)-(INT((D17*2)/60)*60)))*10</f>
        <v>15</v>
      </c>
      <c r="G17" s="13">
        <f>D17-3</f>
        <v>-2.25</v>
      </c>
      <c r="H17" s="12">
        <f>(INT((G17+D17)/60)*100+((G17+D17)-(INT((G17+D17)/60)*60)))*10</f>
        <v>-415</v>
      </c>
      <c r="J17" s="1">
        <f>INT(C16/10000)*60+(C16-INT(C16/10000)*10000)/100</f>
        <v>0</v>
      </c>
    </row>
    <row r="18" spans="1:10" ht="12.95" customHeight="1" thickTop="1">
      <c r="A18" s="26"/>
      <c r="B18" s="23" t="s">
        <v>11</v>
      </c>
      <c r="C18" s="21"/>
      <c r="D18" s="16" t="s">
        <v>8</v>
      </c>
      <c r="E18" s="16" t="s">
        <v>7</v>
      </c>
      <c r="F18" s="16" t="s">
        <v>1</v>
      </c>
      <c r="G18" s="16" t="s">
        <v>6</v>
      </c>
      <c r="H18" s="15" t="s">
        <v>4</v>
      </c>
      <c r="J18" s="1">
        <f>J19</f>
        <v>0</v>
      </c>
    </row>
    <row r="19" spans="1:10" ht="12.95" customHeight="1" thickBot="1">
      <c r="A19" s="26"/>
      <c r="B19" s="24"/>
      <c r="C19" s="22"/>
      <c r="D19" s="11">
        <f>0.25*F19+0.4</f>
        <v>0.27500000000000002</v>
      </c>
      <c r="E19" s="11">
        <f>(4/7)*(F19-D19)+D19</f>
        <v>-0.16785714285714282</v>
      </c>
      <c r="F19" s="11">
        <f>(J19-1)/2</f>
        <v>-0.5</v>
      </c>
      <c r="G19" s="11">
        <f>(J19+1)/4</f>
        <v>0.25</v>
      </c>
      <c r="H19" s="10">
        <f>G19*2</f>
        <v>0.5</v>
      </c>
      <c r="J19" s="1">
        <f>INT(C18/10000)*60+(C18-INT(C18/10000)*10000)/100</f>
        <v>0</v>
      </c>
    </row>
    <row r="20" spans="1:10" ht="12.95" customHeight="1" thickTop="1">
      <c r="A20" s="26"/>
      <c r="B20" s="23" t="s">
        <v>10</v>
      </c>
      <c r="C20" s="21"/>
      <c r="D20" s="16" t="s">
        <v>4</v>
      </c>
      <c r="E20" s="16" t="s">
        <v>3</v>
      </c>
      <c r="F20" s="16" t="s">
        <v>2</v>
      </c>
      <c r="G20" s="16" t="s">
        <v>1</v>
      </c>
      <c r="H20" s="15" t="s">
        <v>0</v>
      </c>
      <c r="J20" s="1">
        <f>J21</f>
        <v>0</v>
      </c>
    </row>
    <row r="21" spans="1:10" ht="12.95" customHeight="1" thickBot="1">
      <c r="A21" s="26"/>
      <c r="B21" s="24"/>
      <c r="C21" s="22"/>
      <c r="D21" s="13">
        <f>(J21+1)/4</f>
        <v>0.25</v>
      </c>
      <c r="E21" s="13">
        <f>1.5*D21</f>
        <v>0.375</v>
      </c>
      <c r="F21" s="14">
        <f>(INT((D21*2)/60)*100+((D21*2)-(INT((D21*2)/60)*60)))*10</f>
        <v>5</v>
      </c>
      <c r="G21" s="13">
        <f>D21-1</f>
        <v>-0.75</v>
      </c>
      <c r="H21" s="12">
        <f>(INT((G21+D21)/60)*100+((G21+D21)-(INT((G21+D21)/60)*60)))*10</f>
        <v>-405</v>
      </c>
      <c r="J21" s="1">
        <f>INT(C20/10000)*60+(C20-INT(C20/10000)*10000)/100</f>
        <v>0</v>
      </c>
    </row>
    <row r="22" spans="1:10" ht="12.95" customHeight="1" thickTop="1">
      <c r="A22" s="26"/>
      <c r="B22" s="23" t="s">
        <v>9</v>
      </c>
      <c r="C22" s="21"/>
      <c r="D22" s="16" t="s">
        <v>8</v>
      </c>
      <c r="E22" s="16" t="s">
        <v>7</v>
      </c>
      <c r="F22" s="16" t="s">
        <v>1</v>
      </c>
      <c r="G22" s="16" t="s">
        <v>6</v>
      </c>
      <c r="H22" s="15" t="s">
        <v>4</v>
      </c>
      <c r="J22" s="1">
        <f>J23</f>
        <v>0</v>
      </c>
    </row>
    <row r="23" spans="1:10" ht="12.95" customHeight="1" thickBot="1">
      <c r="A23" s="26"/>
      <c r="B23" s="24"/>
      <c r="C23" s="22"/>
      <c r="D23" s="11">
        <f>F23/4</f>
        <v>-0.5</v>
      </c>
      <c r="E23" s="11">
        <f>(4/7)*(F23-D23)+D23</f>
        <v>-1.3571428571428572</v>
      </c>
      <c r="F23" s="11">
        <f>J23-H23</f>
        <v>-2</v>
      </c>
      <c r="G23" s="11">
        <f>(J23+4)/4</f>
        <v>1</v>
      </c>
      <c r="H23" s="10">
        <f>G23*2</f>
        <v>2</v>
      </c>
      <c r="J23" s="1">
        <f>INT(C22/10000)*60+(C22-INT(C22/10000)*10000)/100</f>
        <v>0</v>
      </c>
    </row>
    <row r="24" spans="1:10" ht="12.95" customHeight="1" thickTop="1">
      <c r="A24" s="26"/>
      <c r="B24" s="23" t="s">
        <v>5</v>
      </c>
      <c r="C24" s="21"/>
      <c r="D24" s="16" t="s">
        <v>4</v>
      </c>
      <c r="E24" s="16" t="s">
        <v>3</v>
      </c>
      <c r="F24" s="16" t="s">
        <v>2</v>
      </c>
      <c r="G24" s="16" t="s">
        <v>1</v>
      </c>
      <c r="H24" s="15" t="s">
        <v>0</v>
      </c>
      <c r="J24" s="1">
        <f>J25</f>
        <v>0</v>
      </c>
    </row>
    <row r="25" spans="1:10" ht="12.95" customHeight="1" thickBot="1">
      <c r="A25" s="26"/>
      <c r="B25" s="24"/>
      <c r="C25" s="22"/>
      <c r="D25" s="13">
        <f>(J25+4)/4</f>
        <v>1</v>
      </c>
      <c r="E25" s="13">
        <f>1.5*D25</f>
        <v>1.5</v>
      </c>
      <c r="F25" s="14">
        <f>(INT((D25*2)/60)*100+((D25*2)-(INT((D25*2)/60)*60)))*10</f>
        <v>20</v>
      </c>
      <c r="G25" s="13">
        <f>D25-4</f>
        <v>-3</v>
      </c>
      <c r="H25" s="12">
        <f>(INT((G25+D25)/60)*100+((G25+D25)-(INT((G25+D25)/60)*60)))*10</f>
        <v>-420</v>
      </c>
      <c r="J25" s="1">
        <f>INT(C24/10000)*60+(C24-INT(C24/10000)*10000)/100</f>
        <v>0</v>
      </c>
    </row>
    <row r="26" spans="1:10" ht="16.5" thickTop="1">
      <c r="A26" s="9"/>
      <c r="B26" s="8"/>
      <c r="C26" s="7"/>
      <c r="D26" s="6"/>
      <c r="E26" s="6"/>
      <c r="F26" s="6"/>
      <c r="G26" s="6"/>
      <c r="H26" s="6"/>
    </row>
  </sheetData>
  <autoFilter ref="J1:J26">
    <filterColumn colId="0">
      <filters blank="1">
        <filter val="1188.93"/>
        <filter val="131.47"/>
        <filter val="134.79"/>
        <filter val="139.96"/>
        <filter val="142.49"/>
        <filter val="152.04"/>
        <filter val="24.73"/>
        <filter val="272.22"/>
        <filter val="294.52"/>
        <filter val="56.71"/>
        <filter val="59.68"/>
        <filter val="62.11"/>
        <filter val="69.11"/>
      </filters>
    </filterColumn>
  </autoFilter>
  <mergeCells count="25">
    <mergeCell ref="A1:A25"/>
    <mergeCell ref="B2:B3"/>
    <mergeCell ref="C2:C3"/>
    <mergeCell ref="B4:B5"/>
    <mergeCell ref="C4:C5"/>
    <mergeCell ref="B6:B7"/>
    <mergeCell ref="C6:C7"/>
    <mergeCell ref="B8:B9"/>
    <mergeCell ref="C8:C9"/>
    <mergeCell ref="B10:B11"/>
    <mergeCell ref="C10:C11"/>
    <mergeCell ref="B12:B13"/>
    <mergeCell ref="C12:C13"/>
    <mergeCell ref="B20:B21"/>
    <mergeCell ref="C20:C21"/>
    <mergeCell ref="C14:C15"/>
    <mergeCell ref="C16:C17"/>
    <mergeCell ref="C18:C19"/>
    <mergeCell ref="B24:B25"/>
    <mergeCell ref="B22:B23"/>
    <mergeCell ref="B14:B15"/>
    <mergeCell ref="B16:B17"/>
    <mergeCell ref="B18:B19"/>
    <mergeCell ref="C22:C23"/>
    <mergeCell ref="C24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LCM GOAL CARD</vt:lpstr>
      <vt:lpstr>'LCM GOAL CARD'!Criteria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Woodruff</dc:creator>
  <cp:lastModifiedBy>Ryan Woodruff</cp:lastModifiedBy>
  <dcterms:created xsi:type="dcterms:W3CDTF">2010-04-10T17:22:49Z</dcterms:created>
  <dcterms:modified xsi:type="dcterms:W3CDTF">2010-06-25T01:38:46Z</dcterms:modified>
</cp:coreProperties>
</file>